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raskob\Desktop\"/>
    </mc:Choice>
  </mc:AlternateContent>
  <xr:revisionPtr revIDLastSave="0" documentId="8_{1D418F89-22D2-4C23-B94C-78FCDC17F860}" xr6:coauthVersionLast="47" xr6:coauthVersionMax="47" xr10:uidLastSave="{00000000-0000-0000-0000-000000000000}"/>
  <bookViews>
    <workbookView xWindow="-120" yWindow="-120" windowWidth="29040" windowHeight="15720" xr2:uid="{F591EACF-080F-40A5-9CF5-C4F801DCB03F}"/>
  </bookViews>
  <sheets>
    <sheet name="Kamat" sheetId="1" r:id="rId1"/>
    <sheet name="Alapkamat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2" l="1"/>
  <c r="B32" i="1"/>
  <c r="B31" i="1"/>
  <c r="D30" i="1"/>
  <c r="B11" i="1" l="1"/>
  <c r="B5" i="1"/>
  <c r="D10" i="1"/>
  <c r="D19" i="1"/>
  <c r="D21" i="1"/>
  <c r="D22" i="1"/>
  <c r="D23" i="1"/>
  <c r="D24" i="1"/>
  <c r="D25" i="1"/>
  <c r="D26" i="1"/>
  <c r="D27" i="1"/>
  <c r="D28" i="1"/>
  <c r="D29" i="1"/>
  <c r="D20" i="1"/>
  <c r="G3" i="2"/>
  <c r="B2" i="1" l="1"/>
  <c r="C20" i="1" l="1"/>
  <c r="E20" i="1" s="1"/>
  <c r="C30" i="1"/>
  <c r="E30" i="1" s="1"/>
  <c r="C23" i="1"/>
  <c r="C28" i="1"/>
  <c r="E28" i="1" s="1"/>
  <c r="C26" i="1"/>
  <c r="E26" i="1" s="1"/>
  <c r="C29" i="1"/>
  <c r="E29" i="1" s="1"/>
  <c r="C25" i="1"/>
  <c r="E25" i="1" s="1"/>
  <c r="C24" i="1"/>
  <c r="E24" i="1" s="1"/>
  <c r="C21" i="1"/>
  <c r="E21" i="1" s="1"/>
  <c r="C27" i="1"/>
  <c r="E27" i="1" s="1"/>
  <c r="C22" i="1"/>
  <c r="C19" i="1"/>
  <c r="C10" i="1"/>
  <c r="E10" i="1" s="1"/>
  <c r="E19" i="1" l="1"/>
  <c r="C31" i="1"/>
  <c r="E31" i="1" s="1"/>
  <c r="E23" i="1"/>
  <c r="E22" i="1"/>
</calcChain>
</file>

<file path=xl/sharedStrings.xml><?xml version="1.0" encoding="utf-8"?>
<sst xmlns="http://schemas.openxmlformats.org/spreadsheetml/2006/main" count="24" uniqueCount="19">
  <si>
    <t>Egy összegű visszafizetés</t>
  </si>
  <si>
    <t>Fizetési határidő</t>
  </si>
  <si>
    <t>Kamat</t>
  </si>
  <si>
    <t>Részletfizetés</t>
  </si>
  <si>
    <t>Jegybanki alapkamat:</t>
  </si>
  <si>
    <t>nap</t>
  </si>
  <si>
    <t>utalandó összeg</t>
  </si>
  <si>
    <t>Összesen</t>
  </si>
  <si>
    <t>Visszafizetés megállapításának dátuma:</t>
  </si>
  <si>
    <t>Alapkamat</t>
  </si>
  <si>
    <t>Dátum -ig</t>
  </si>
  <si>
    <t>Dátum -tól</t>
  </si>
  <si>
    <t>Érvényes alapkamat</t>
  </si>
  <si>
    <t>Támogatás munkavállaló számlájára érkezésének napja:</t>
  </si>
  <si>
    <t>Munkavállaló által visszafizetendő támogatás összege:</t>
  </si>
  <si>
    <t>Dátum ellenőrzés:</t>
  </si>
  <si>
    <t>Részletfizetés tőke összegének ellenőrzése:</t>
  </si>
  <si>
    <t>Egyösszegű tőke visszafizetés ellenőrzése</t>
  </si>
  <si>
    <t>Visszafizetendő támogatás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</si>
</sst>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10" fontId="0" fillId="0" borderId="0" xfId="2" applyNumberFormat="1" applyFont="1" applyProtection="1"/>
    <xf numFmtId="14" fontId="0" fillId="0" borderId="0" xfId="0" applyNumberFormat="1"/>
    <xf numFmtId="0" fontId="2" fillId="0" borderId="0" xfId="0" applyFont="1"/>
    <xf numFmtId="14" fontId="2" fillId="3" borderId="0" xfId="2" applyNumberFormat="1" applyFont="1" applyFill="1" applyProtection="1">
      <protection locked="0"/>
    </xf>
    <xf numFmtId="164" fontId="2" fillId="0" borderId="0" xfId="1" applyNumberFormat="1" applyFont="1"/>
    <xf numFmtId="10" fontId="2" fillId="2" borderId="0" xfId="2" applyNumberFormat="1" applyFont="1" applyFill="1" applyProtection="1"/>
    <xf numFmtId="0" fontId="2" fillId="0" borderId="0" xfId="0" applyFont="1" applyProtection="1">
      <protection locked="0"/>
    </xf>
    <xf numFmtId="164" fontId="2" fillId="3" borderId="0" xfId="1" applyNumberFormat="1" applyFont="1" applyFill="1" applyProtection="1">
      <protection locked="0"/>
    </xf>
    <xf numFmtId="0" fontId="2" fillId="0" borderId="0" xfId="0" applyFont="1" applyAlignment="1">
      <alignment horizontal="left" vertical="center"/>
    </xf>
    <xf numFmtId="164" fontId="2" fillId="0" borderId="0" xfId="1" applyNumberFormat="1" applyFont="1" applyAlignment="1">
      <alignment vertical="center"/>
    </xf>
    <xf numFmtId="164" fontId="2" fillId="0" borderId="0" xfId="1" applyNumberFormat="1" applyFont="1" applyProtection="1">
      <protection locked="0"/>
    </xf>
    <xf numFmtId="164" fontId="3" fillId="0" borderId="12" xfId="1" applyNumberFormat="1" applyFont="1" applyBorder="1" applyAlignment="1" applyProtection="1">
      <alignment horizontal="center" vertical="center"/>
    </xf>
    <xf numFmtId="164" fontId="3" fillId="0" borderId="5" xfId="1" applyNumberFormat="1" applyFont="1" applyBorder="1" applyAlignment="1" applyProtection="1">
      <alignment horizontal="center" vertical="center"/>
    </xf>
    <xf numFmtId="0" fontId="2" fillId="0" borderId="0" xfId="0" applyFont="1" applyAlignment="1">
      <alignment horizontal="center"/>
    </xf>
    <xf numFmtId="14" fontId="2" fillId="3" borderId="9" xfId="0" applyNumberFormat="1" applyFont="1" applyFill="1" applyBorder="1" applyProtection="1">
      <protection locked="0"/>
    </xf>
    <xf numFmtId="164" fontId="2" fillId="2" borderId="4" xfId="1" applyNumberFormat="1" applyFont="1" applyFill="1" applyBorder="1" applyProtection="1"/>
    <xf numFmtId="14" fontId="2" fillId="3" borderId="10" xfId="0" applyNumberFormat="1" applyFont="1" applyFill="1" applyBorder="1" applyProtection="1">
      <protection locked="0"/>
    </xf>
    <xf numFmtId="164" fontId="2" fillId="3" borderId="14" xfId="1" applyNumberFormat="1" applyFont="1" applyFill="1" applyBorder="1" applyProtection="1">
      <protection locked="0"/>
    </xf>
    <xf numFmtId="164" fontId="2" fillId="2" borderId="6" xfId="1" applyNumberFormat="1" applyFont="1" applyFill="1" applyBorder="1" applyProtection="1"/>
    <xf numFmtId="164" fontId="2" fillId="2" borderId="1" xfId="1" applyNumberFormat="1" applyFont="1" applyFill="1" applyBorder="1" applyProtection="1"/>
    <xf numFmtId="14" fontId="2" fillId="3" borderId="11" xfId="0" applyNumberFormat="1" applyFont="1" applyFill="1" applyBorder="1" applyProtection="1">
      <protection locked="0"/>
    </xf>
    <xf numFmtId="164" fontId="3" fillId="0" borderId="5" xfId="1" applyNumberFormat="1" applyFont="1" applyFill="1" applyBorder="1" applyProtection="1"/>
    <xf numFmtId="164" fontId="3" fillId="2" borderId="5" xfId="1" applyNumberFormat="1" applyFont="1" applyFill="1" applyBorder="1" applyProtection="1"/>
    <xf numFmtId="0" fontId="2" fillId="2" borderId="8" xfId="0" applyFont="1" applyFill="1" applyBorder="1"/>
    <xf numFmtId="164" fontId="2" fillId="0" borderId="0" xfId="1" applyNumberFormat="1" applyFont="1" applyAlignment="1" applyProtection="1">
      <alignment vertical="center"/>
    </xf>
    <xf numFmtId="164" fontId="3" fillId="2" borderId="9" xfId="0" applyNumberFormat="1" applyFont="1" applyFill="1" applyBorder="1"/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3" fillId="2" borderId="15" xfId="0" applyFont="1" applyFill="1" applyBorder="1"/>
    <xf numFmtId="164" fontId="3" fillId="2" borderId="3" xfId="0" applyNumberFormat="1" applyFont="1" applyFill="1" applyBorder="1"/>
    <xf numFmtId="0" fontId="3" fillId="2" borderId="6" xfId="0" applyFont="1" applyFill="1" applyBorder="1" applyAlignment="1">
      <alignment horizontal="center"/>
    </xf>
    <xf numFmtId="164" fontId="2" fillId="2" borderId="10" xfId="0" applyNumberFormat="1" applyFont="1" applyFill="1" applyBorder="1"/>
    <xf numFmtId="0" fontId="3" fillId="2" borderId="1" xfId="0" applyFont="1" applyFill="1" applyBorder="1" applyAlignment="1">
      <alignment horizontal="center"/>
    </xf>
    <xf numFmtId="164" fontId="2" fillId="2" borderId="11" xfId="0" applyNumberFormat="1" applyFont="1" applyFill="1" applyBorder="1"/>
    <xf numFmtId="164" fontId="2" fillId="3" borderId="13" xfId="1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Ezres" xfId="1" builtinId="3"/>
    <cellStyle name="Normál" xfId="0" builtinId="0"/>
    <cellStyle name="Százalék" xfId="2" builtinId="5"/>
  </cellStyles>
  <dxfs count="6">
    <dxf>
      <fill>
        <patternFill>
          <bgColor theme="9" tint="0.39994506668294322"/>
        </patternFill>
      </fill>
    </dxf>
    <dxf>
      <fill>
        <patternFill>
          <bgColor rgb="FFFF5050"/>
        </patternFill>
      </fill>
    </dxf>
    <dxf>
      <fill>
        <patternFill>
          <bgColor theme="9" tint="0.39994506668294322"/>
        </patternFill>
      </fill>
    </dxf>
    <dxf>
      <fill>
        <patternFill>
          <bgColor rgb="FFFF5050"/>
        </patternFill>
      </fill>
    </dxf>
    <dxf>
      <fill>
        <patternFill>
          <bgColor theme="9" tint="0.39994506668294322"/>
        </patternFill>
      </fill>
    </dxf>
    <dxf>
      <fill>
        <patternFill>
          <fgColor theme="0"/>
          <bgColor rgb="FFFF7C80"/>
        </patternFill>
      </fill>
    </dxf>
  </dxfs>
  <tableStyles count="0" defaultTableStyle="TableStyleMedium2" defaultPivotStyle="PivotStyleLight16"/>
  <colors>
    <mruColors>
      <color rgb="FFFF505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BC91B-3275-43DF-ACCD-D93FF5B47012}">
  <dimension ref="A1:E32"/>
  <sheetViews>
    <sheetView tabSelected="1" zoomScale="93" zoomScaleNormal="93" workbookViewId="0">
      <selection activeCell="B1" sqref="B1"/>
    </sheetView>
  </sheetViews>
  <sheetFormatPr defaultColWidth="9.140625" defaultRowHeight="15.75" x14ac:dyDescent="0.25"/>
  <cols>
    <col min="1" max="1" width="52.5703125" style="3" customWidth="1"/>
    <col min="2" max="2" width="34.140625" style="5" customWidth="1"/>
    <col min="3" max="3" width="12.140625" style="5" customWidth="1"/>
    <col min="4" max="4" width="12.42578125" style="3" bestFit="1" customWidth="1"/>
    <col min="5" max="5" width="35.140625" style="3" bestFit="1" customWidth="1"/>
    <col min="6" max="6" width="9.42578125" style="3" bestFit="1" customWidth="1"/>
    <col min="7" max="16384" width="9.140625" style="3"/>
  </cols>
  <sheetData>
    <row r="1" spans="1:5" x14ac:dyDescent="0.25">
      <c r="A1" s="3" t="s">
        <v>8</v>
      </c>
      <c r="B1" s="4"/>
    </row>
    <row r="2" spans="1:5" x14ac:dyDescent="0.25">
      <c r="A2" s="3" t="s">
        <v>4</v>
      </c>
      <c r="B2" s="6" t="str">
        <f>Alapkamat!E2</f>
        <v/>
      </c>
      <c r="D2" s="7"/>
      <c r="E2" s="7"/>
    </row>
    <row r="3" spans="1:5" x14ac:dyDescent="0.25">
      <c r="A3" s="30" t="s">
        <v>13</v>
      </c>
      <c r="B3" s="4"/>
      <c r="D3" s="7"/>
      <c r="E3" s="7"/>
    </row>
    <row r="4" spans="1:5" x14ac:dyDescent="0.25">
      <c r="A4" s="30" t="s">
        <v>14</v>
      </c>
      <c r="B4" s="8"/>
      <c r="E4" s="7"/>
    </row>
    <row r="5" spans="1:5" x14ac:dyDescent="0.25">
      <c r="A5" s="9" t="s">
        <v>15</v>
      </c>
      <c r="B5" s="25" t="str">
        <f>IF(B1&lt;&gt;"",(IF(B3&gt;B1,"A visszafizetés megállapítása nem lehet korábbi, mint a támogatás számlára érkezés napja!","Megfelelő")),"")</f>
        <v/>
      </c>
      <c r="C5" s="10"/>
      <c r="D5" s="10"/>
      <c r="E5" s="10"/>
    </row>
    <row r="6" spans="1:5" x14ac:dyDescent="0.25">
      <c r="A6" s="9"/>
      <c r="B6" s="10"/>
      <c r="C6" s="10"/>
      <c r="D6" s="10"/>
      <c r="E6" s="10"/>
    </row>
    <row r="7" spans="1:5" x14ac:dyDescent="0.25">
      <c r="A7" s="7"/>
      <c r="B7" s="11"/>
      <c r="C7" s="11"/>
      <c r="D7" s="7"/>
      <c r="E7" s="7"/>
    </row>
    <row r="8" spans="1:5" ht="21" thickBot="1" x14ac:dyDescent="0.35">
      <c r="A8" s="38" t="s">
        <v>0</v>
      </c>
      <c r="B8" s="39"/>
      <c r="C8" s="39"/>
      <c r="D8" s="39"/>
      <c r="E8" s="39"/>
    </row>
    <row r="9" spans="1:5" s="14" customFormat="1" ht="16.5" thickBot="1" x14ac:dyDescent="0.3">
      <c r="A9" s="29" t="s">
        <v>1</v>
      </c>
      <c r="B9" s="12" t="s">
        <v>18</v>
      </c>
      <c r="C9" s="13" t="s">
        <v>2</v>
      </c>
      <c r="D9" s="28" t="s">
        <v>5</v>
      </c>
      <c r="E9" s="27" t="s">
        <v>6</v>
      </c>
    </row>
    <row r="10" spans="1:5" ht="16.5" thickBot="1" x14ac:dyDescent="0.3">
      <c r="A10" s="15"/>
      <c r="B10" s="37"/>
      <c r="C10" s="16" t="str">
        <f>IF(A10&lt;&gt;"",B4*B2/365*D10,"")</f>
        <v/>
      </c>
      <c r="D10" s="24" t="str">
        <f>IF(A10&lt;&gt;"",A10-B3,"")</f>
        <v/>
      </c>
      <c r="E10" s="26">
        <f>SUM(B10:C10)</f>
        <v>0</v>
      </c>
    </row>
    <row r="11" spans="1:5" x14ac:dyDescent="0.25">
      <c r="A11" s="3" t="s">
        <v>17</v>
      </c>
      <c r="B11" s="3" t="str">
        <f>IF(B10&lt;&gt;"",(IF(B10=B4,"Megfelelő","HIBÁS!")),"")</f>
        <v/>
      </c>
      <c r="C11" s="11"/>
      <c r="D11" s="7"/>
      <c r="E11" s="7"/>
    </row>
    <row r="12" spans="1:5" x14ac:dyDescent="0.25">
      <c r="B12" s="3"/>
      <c r="C12" s="11"/>
      <c r="D12" s="7"/>
      <c r="E12" s="7"/>
    </row>
    <row r="13" spans="1:5" x14ac:dyDescent="0.25">
      <c r="B13" s="3"/>
      <c r="C13" s="11"/>
      <c r="D13" s="7"/>
      <c r="E13" s="7"/>
    </row>
    <row r="14" spans="1:5" x14ac:dyDescent="0.25">
      <c r="B14" s="3"/>
      <c r="C14" s="11"/>
      <c r="D14" s="7"/>
      <c r="E14" s="7"/>
    </row>
    <row r="15" spans="1:5" x14ac:dyDescent="0.25">
      <c r="B15" s="3"/>
      <c r="C15" s="11"/>
      <c r="D15" s="7"/>
      <c r="E15" s="7"/>
    </row>
    <row r="16" spans="1:5" x14ac:dyDescent="0.25">
      <c r="B16" s="3"/>
      <c r="C16" s="11"/>
      <c r="D16" s="7"/>
      <c r="E16" s="7"/>
    </row>
    <row r="17" spans="1:5" ht="21" thickBot="1" x14ac:dyDescent="0.35">
      <c r="A17" s="38" t="s">
        <v>3</v>
      </c>
      <c r="B17" s="39"/>
      <c r="C17" s="39"/>
      <c r="D17" s="39"/>
      <c r="E17" s="39"/>
    </row>
    <row r="18" spans="1:5" s="14" customFormat="1" ht="16.5" thickBot="1" x14ac:dyDescent="0.3">
      <c r="A18" s="29" t="s">
        <v>1</v>
      </c>
      <c r="B18" s="12" t="s">
        <v>18</v>
      </c>
      <c r="C18" s="13" t="s">
        <v>2</v>
      </c>
      <c r="D18" s="28" t="s">
        <v>5</v>
      </c>
      <c r="E18" s="27" t="s">
        <v>6</v>
      </c>
    </row>
    <row r="19" spans="1:5" s="14" customFormat="1" x14ac:dyDescent="0.25">
      <c r="A19" s="17"/>
      <c r="B19" s="18"/>
      <c r="C19" s="19" t="str">
        <f>IF(A19&lt;&gt;"",(B4)*B2/365*D19,"")</f>
        <v/>
      </c>
      <c r="D19" s="33" t="str">
        <f>IF(A19&lt;&gt;"",A19-B3,"")</f>
        <v/>
      </c>
      <c r="E19" s="34">
        <f>SUM(B19:C19)</f>
        <v>0</v>
      </c>
    </row>
    <row r="20" spans="1:5" s="14" customFormat="1" x14ac:dyDescent="0.25">
      <c r="A20" s="17"/>
      <c r="B20" s="18"/>
      <c r="C20" s="20" t="str">
        <f>IF(A20&lt;&gt;"",(B4-B19)*$B$2/365*D20,"")</f>
        <v/>
      </c>
      <c r="D20" s="35" t="str">
        <f>IF(A20&lt;&gt;"",A20-A19,"")</f>
        <v/>
      </c>
      <c r="E20" s="34">
        <f t="shared" ref="E20:E21" si="0">SUM(B20:C20)</f>
        <v>0</v>
      </c>
    </row>
    <row r="21" spans="1:5" s="14" customFormat="1" x14ac:dyDescent="0.25">
      <c r="A21" s="17"/>
      <c r="B21" s="18"/>
      <c r="C21" s="20" t="str">
        <f>IF(A21&lt;&gt;"",(B4-B20-B19)*$B$2/365*D21,"")</f>
        <v/>
      </c>
      <c r="D21" s="35" t="str">
        <f t="shared" ref="D21:D28" si="1">IF(A21&lt;&gt;"",A21-A20,"")</f>
        <v/>
      </c>
      <c r="E21" s="34">
        <f t="shared" si="0"/>
        <v>0</v>
      </c>
    </row>
    <row r="22" spans="1:5" x14ac:dyDescent="0.25">
      <c r="A22" s="17"/>
      <c r="B22" s="18"/>
      <c r="C22" s="20" t="str">
        <f>IF(A22&lt;&gt;"",(B4-B21-B19-B20)*$B$2/365*D22,"")</f>
        <v/>
      </c>
      <c r="D22" s="35" t="str">
        <f t="shared" si="1"/>
        <v/>
      </c>
      <c r="E22" s="34">
        <f t="shared" ref="E22:E31" si="2">SUM(B22:C22)</f>
        <v>0</v>
      </c>
    </row>
    <row r="23" spans="1:5" x14ac:dyDescent="0.25">
      <c r="A23" s="17"/>
      <c r="B23" s="18"/>
      <c r="C23" s="20" t="str">
        <f>IF(A23&lt;&gt;"",(B4-B22-B20-B21-B19)*$B$2/365*D23,"")</f>
        <v/>
      </c>
      <c r="D23" s="35" t="str">
        <f t="shared" si="1"/>
        <v/>
      </c>
      <c r="E23" s="36">
        <f t="shared" si="2"/>
        <v>0</v>
      </c>
    </row>
    <row r="24" spans="1:5" x14ac:dyDescent="0.25">
      <c r="A24" s="17"/>
      <c r="B24" s="18"/>
      <c r="C24" s="20" t="str">
        <f>IF(A24&lt;&gt;"",(B4-B23-B21-B22-B20-B19)*$B$2/365*D24,"")</f>
        <v/>
      </c>
      <c r="D24" s="35" t="str">
        <f t="shared" si="1"/>
        <v/>
      </c>
      <c r="E24" s="36">
        <f t="shared" si="2"/>
        <v>0</v>
      </c>
    </row>
    <row r="25" spans="1:5" x14ac:dyDescent="0.25">
      <c r="A25" s="21"/>
      <c r="B25" s="18"/>
      <c r="C25" s="20" t="str">
        <f>IF(A25&lt;&gt;"",(B4-B24-B22-B23-B21-B20-B19)*$B$2/365*D25,"")</f>
        <v/>
      </c>
      <c r="D25" s="35" t="str">
        <f t="shared" si="1"/>
        <v/>
      </c>
      <c r="E25" s="36">
        <f t="shared" si="2"/>
        <v>0</v>
      </c>
    </row>
    <row r="26" spans="1:5" x14ac:dyDescent="0.25">
      <c r="A26" s="21"/>
      <c r="B26" s="18"/>
      <c r="C26" s="20" t="str">
        <f>IF(A26&lt;&gt;"",(B4-B25-B23-B24-B22-B21-B20-B19)*$B$2/365*D26,"")</f>
        <v/>
      </c>
      <c r="D26" s="35" t="str">
        <f t="shared" si="1"/>
        <v/>
      </c>
      <c r="E26" s="36">
        <f t="shared" si="2"/>
        <v>0</v>
      </c>
    </row>
    <row r="27" spans="1:5" x14ac:dyDescent="0.25">
      <c r="A27" s="21"/>
      <c r="B27" s="18"/>
      <c r="C27" s="20" t="str">
        <f>IF(A27&lt;&gt;"",(B4-B25-B23-B24-B22-B21-B20-B19-B26)*$B$2/365*D27,"")</f>
        <v/>
      </c>
      <c r="D27" s="35" t="str">
        <f t="shared" si="1"/>
        <v/>
      </c>
      <c r="E27" s="36">
        <f t="shared" si="2"/>
        <v>0</v>
      </c>
    </row>
    <row r="28" spans="1:5" x14ac:dyDescent="0.25">
      <c r="A28" s="21"/>
      <c r="B28" s="18"/>
      <c r="C28" s="20" t="str">
        <f>IF(A28&lt;&gt;"",(B4-B26-B24-B25-B23-B22-B21-B20-B27-B19)*$B$2/365*D28,"")</f>
        <v/>
      </c>
      <c r="D28" s="35" t="str">
        <f t="shared" si="1"/>
        <v/>
      </c>
      <c r="E28" s="36">
        <f t="shared" si="2"/>
        <v>0</v>
      </c>
    </row>
    <row r="29" spans="1:5" x14ac:dyDescent="0.25">
      <c r="A29" s="21"/>
      <c r="B29" s="18"/>
      <c r="C29" s="20" t="str">
        <f>IF(A29&lt;&gt;"",(B4-B27-B25-B26-B24-B23-B22-B21-B28-B19-B20)*$B$2/365*D29,"")</f>
        <v/>
      </c>
      <c r="D29" s="35" t="str">
        <f>IF(A29&lt;&gt;"",A29-A28,"")</f>
        <v/>
      </c>
      <c r="E29" s="36">
        <f t="shared" si="2"/>
        <v>0</v>
      </c>
    </row>
    <row r="30" spans="1:5" ht="16.5" thickBot="1" x14ac:dyDescent="0.3">
      <c r="A30" s="21"/>
      <c r="B30" s="18"/>
      <c r="C30" s="20" t="str">
        <f>IF(A30&lt;&gt;"",(B4-B27-B25-B26-B24-B23-B22-B21-B28-B19-B20-B29)*$B$2/365*D29,"")</f>
        <v/>
      </c>
      <c r="D30" s="35" t="str">
        <f>IF(A30&lt;&gt;"",A30-A29,"")</f>
        <v/>
      </c>
      <c r="E30" s="36">
        <f t="shared" si="2"/>
        <v>0</v>
      </c>
    </row>
    <row r="31" spans="1:5" ht="16.5" thickBot="1" x14ac:dyDescent="0.3">
      <c r="A31" s="22" t="s">
        <v>7</v>
      </c>
      <c r="B31" s="23">
        <f>SUM(B19:B30)</f>
        <v>0</v>
      </c>
      <c r="C31" s="23">
        <f>SUM(C19:C30)</f>
        <v>0</v>
      </c>
      <c r="D31" s="31"/>
      <c r="E31" s="32">
        <f t="shared" si="2"/>
        <v>0</v>
      </c>
    </row>
    <row r="32" spans="1:5" x14ac:dyDescent="0.25">
      <c r="A32" s="3" t="s">
        <v>16</v>
      </c>
      <c r="B32" s="3" t="str">
        <f>IF(B19&lt;&gt;"",(IF(SUM(B19:B30)=B4,"Megfelelő","HIBÁS!")),"")</f>
        <v/>
      </c>
    </row>
  </sheetData>
  <sheetProtection algorithmName="SHA-512" hashValue="2BzclFJ0pjqQjtG+OI8LSP6AJLD5xCPoJ1w48Bf+FKOygeAF9ijM/u2lgVvNPCGA3JspFTiCgBkz6/hZZx6jzg==" saltValue="8f4IhQTwpdvih0L//6laVw==" spinCount="100000" sheet="1" selectLockedCells="1"/>
  <mergeCells count="2">
    <mergeCell ref="A8:E8"/>
    <mergeCell ref="A17:E17"/>
  </mergeCells>
  <conditionalFormatting sqref="B5:B6">
    <cfRule type="containsText" dxfId="5" priority="9" operator="containsText" text="nem lehet">
      <formula>NOT(ISERROR(SEARCH("nem lehet",B5)))</formula>
    </cfRule>
    <cfRule type="containsText" dxfId="4" priority="10" operator="containsText" text="Megfelelő">
      <formula>NOT(ISERROR(SEARCH("Megfelelő",B5)))</formula>
    </cfRule>
  </conditionalFormatting>
  <conditionalFormatting sqref="B11:B16">
    <cfRule type="containsText" dxfId="3" priority="1" operator="containsText" text="HIBÁS!">
      <formula>NOT(ISERROR(SEARCH("HIBÁS!",B11)))</formula>
    </cfRule>
    <cfRule type="containsText" dxfId="2" priority="2" operator="containsText" text="Megfelelő">
      <formula>NOT(ISERROR(SEARCH("Megfelelő",B11)))</formula>
    </cfRule>
  </conditionalFormatting>
  <conditionalFormatting sqref="B32">
    <cfRule type="containsText" dxfId="1" priority="11" operator="containsText" text="HIBÁS!">
      <formula>NOT(ISERROR(SEARCH("HIBÁS!",B32)))</formula>
    </cfRule>
    <cfRule type="containsText" dxfId="0" priority="12" operator="containsText" text="Megfelelő">
      <formula>NOT(ISERROR(SEARCH("Megfelelő",B32)))</formula>
    </cfRule>
  </conditionalFormatting>
  <pageMargins left="0.7" right="0.7" top="0.75" bottom="0.75" header="0.3" footer="0.3"/>
  <pageSetup paperSize="9" orientation="portrait" r:id="rId1"/>
  <headerFooter>
    <oddHeader>&amp;C&amp;"Aptos"&amp;10&amp;K000000 Belső&amp;1#_x000D_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10867-43B2-41D9-8972-AB657DE1647D}">
  <dimension ref="A1:G6"/>
  <sheetViews>
    <sheetView workbookViewId="0">
      <selection activeCell="P12" sqref="P12"/>
    </sheetView>
  </sheetViews>
  <sheetFormatPr defaultRowHeight="15" x14ac:dyDescent="0.25"/>
  <cols>
    <col min="1" max="1" width="10.140625" bestFit="1" customWidth="1"/>
    <col min="2" max="2" width="10.140625" customWidth="1"/>
    <col min="5" max="5" width="18.85546875" bestFit="1" customWidth="1"/>
  </cols>
  <sheetData>
    <row r="1" spans="1:7" x14ac:dyDescent="0.25">
      <c r="A1" t="s">
        <v>11</v>
      </c>
      <c r="B1" t="s">
        <v>10</v>
      </c>
      <c r="C1" t="s">
        <v>9</v>
      </c>
      <c r="E1" t="s">
        <v>12</v>
      </c>
    </row>
    <row r="2" spans="1:7" x14ac:dyDescent="0.25">
      <c r="A2" s="2">
        <v>45560</v>
      </c>
      <c r="B2" s="2">
        <v>46077</v>
      </c>
      <c r="C2" s="1">
        <v>6.5000000000000002E-2</v>
      </c>
      <c r="E2" s="1" t="str">
        <f>IF(AND(Kamat!B1&gt;=A2,Kamat!B1&lt;=B2),C2,IF(AND(Kamat!B1&gt;=A3,Kamat!B1&lt;=B3),C3,IF(AND(Kamat!B1&gt;=A4,Kamat!B1&lt;=B4),C4,IF(AND(Kamat!B1&gt;=A5,Kamat!B1&lt;=B5),C5,IF(AND(Kamat!B1&gt;=A6,Kamat!B1&lt;=B6),C6,"")))))</f>
        <v/>
      </c>
    </row>
    <row r="3" spans="1:7" x14ac:dyDescent="0.25">
      <c r="A3" s="2">
        <v>46078</v>
      </c>
      <c r="B3" s="2">
        <v>46196</v>
      </c>
      <c r="C3" s="1">
        <v>6.25E-2</v>
      </c>
      <c r="G3" t="str">
        <f>IF(OR(AND(Kamat!C2&gt;=A2,Kamat!C2&lt;=B2),AND(Kamat!C2&gt;=A3,Kamat!C2&lt;=B3)),C2,"")</f>
        <v/>
      </c>
    </row>
    <row r="4" spans="1:7" x14ac:dyDescent="0.25">
      <c r="A4" s="2">
        <v>46197</v>
      </c>
      <c r="B4" s="2">
        <v>46224</v>
      </c>
      <c r="C4" s="1">
        <v>0.06</v>
      </c>
    </row>
    <row r="5" spans="1:7" x14ac:dyDescent="0.25">
      <c r="A5" s="2">
        <v>46225</v>
      </c>
      <c r="B5" s="2">
        <v>46259</v>
      </c>
      <c r="C5" s="1">
        <v>5.7500000000000002E-2</v>
      </c>
    </row>
    <row r="6" spans="1:7" x14ac:dyDescent="0.25">
      <c r="A6" s="2">
        <v>46260</v>
      </c>
      <c r="B6" s="2">
        <v>73049</v>
      </c>
      <c r="C6" s="1">
        <v>5.5E-2</v>
      </c>
    </row>
  </sheetData>
  <sheetProtection algorithmName="SHA-512" hashValue="A4SBeP0F0nIaf2Nu9iP8QdAYfSAWp7fX1UoKF1xJivxNVSOk6BbGyn2ycuID+P1+3xVMdwSXD5vfTz0oUDTMmA==" saltValue="mF9KpksmFAEUPacpWBCG2A==" spinCount="100000" sheet="1" selectLockedCells="1" selectUnlockedCells="1"/>
  <pageMargins left="0.7" right="0.7" top="0.75" bottom="0.75" header="0.3" footer="0.3"/>
  <headerFooter>
    <oddHeader>&amp;C&amp;"Aptos"&amp;10&amp;K000000 Belső&amp;1#_x000D_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Kamat</vt:lpstr>
      <vt:lpstr>Alapkamat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Ruprecht Andrea</dc:creator>
  <cp:lastModifiedBy>Vraskó Bence</cp:lastModifiedBy>
  <dcterms:created xsi:type="dcterms:W3CDTF">2026-04-27T11:41:46Z</dcterms:created>
  <dcterms:modified xsi:type="dcterms:W3CDTF">2026-08-26T06:54:49Z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93e7240-2695-4d5a-a996-caa40e2feec7_Enabled">
    <vt:lpwstr>true</vt:lpwstr>
  </property>
  <property fmtid="{D5CDD505-2E9C-101B-9397-08002B2CF9AE}" pid="3" name="MSIP_Label_f93e7240-2695-4d5a-a996-caa40e2feec7_SetDate">
    <vt:lpwstr>2026-05-13T08:52:23Z</vt:lpwstr>
  </property>
  <property fmtid="{D5CDD505-2E9C-101B-9397-08002B2CF9AE}" pid="4" name="MSIP_Label_f93e7240-2695-4d5a-a996-caa40e2feec7_Method">
    <vt:lpwstr>Standard</vt:lpwstr>
  </property>
  <property fmtid="{D5CDD505-2E9C-101B-9397-08002B2CF9AE}" pid="5" name="MSIP_Label_f93e7240-2695-4d5a-a996-caa40e2feec7_Name">
    <vt:lpwstr>Belső</vt:lpwstr>
  </property>
  <property fmtid="{D5CDD505-2E9C-101B-9397-08002B2CF9AE}" pid="6" name="MSIP_Label_f93e7240-2695-4d5a-a996-caa40e2feec7_SiteId">
    <vt:lpwstr>2cbb42df-120f-46a5-9647-3e0baf626a34</vt:lpwstr>
  </property>
  <property fmtid="{D5CDD505-2E9C-101B-9397-08002B2CF9AE}" pid="7" name="MSIP_Label_f93e7240-2695-4d5a-a996-caa40e2feec7_ActionId">
    <vt:lpwstr>d79f4b55-62c7-48ef-8a42-d87f115e2219</vt:lpwstr>
  </property>
  <property fmtid="{D5CDD505-2E9C-101B-9397-08002B2CF9AE}" pid="8" name="MSIP_Label_f93e7240-2695-4d5a-a996-caa40e2feec7_ContentBits">
    <vt:lpwstr>1</vt:lpwstr>
  </property>
  <property fmtid="{D5CDD505-2E9C-101B-9397-08002B2CF9AE}" pid="9" name="MSIP_Label_f93e7240-2695-4d5a-a996-caa40e2feec7_Tag">
    <vt:lpwstr>10, 3, 0, 1</vt:lpwstr>
  </property>
</Properties>
</file>